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ian.Moisa\Documents\ADRESE 2020\AUGUST 2020\GHID DISTRIBUTIE GAZE 12 august\ANEXA 10 Calculul deficitului de finantare\"/>
    </mc:Choice>
  </mc:AlternateContent>
  <bookViews>
    <workbookView xWindow="0" yWindow="0" windowWidth="25605" windowHeight="10065"/>
  </bookViews>
  <sheets>
    <sheet name="FOAIE CALCUL FUNDING GAP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2" l="1"/>
  <c r="C56" i="2"/>
  <c r="D56" i="2" s="1"/>
  <c r="C59" i="2" l="1"/>
  <c r="D59" i="2"/>
  <c r="E56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3" i="2"/>
  <c r="C62" i="2"/>
  <c r="C61" i="2"/>
  <c r="B69" i="2"/>
  <c r="F56" i="2" l="1"/>
  <c r="G56" i="2" s="1"/>
  <c r="H56" i="2" s="1"/>
  <c r="I56" i="2" s="1"/>
  <c r="J56" i="2" s="1"/>
  <c r="K56" i="2" s="1"/>
  <c r="L56" i="2" s="1"/>
  <c r="M56" i="2" s="1"/>
  <c r="N56" i="2" s="1"/>
  <c r="O56" i="2" s="1"/>
  <c r="P56" i="2" s="1"/>
  <c r="Q56" i="2" s="1"/>
  <c r="R56" i="2" s="1"/>
  <c r="S56" i="2" s="1"/>
  <c r="T56" i="2" s="1"/>
  <c r="U56" i="2" s="1"/>
  <c r="V56" i="2" s="1"/>
  <c r="W56" i="2" s="1"/>
  <c r="X56" i="2" s="1"/>
  <c r="Y56" i="2" s="1"/>
  <c r="Z56" i="2" s="1"/>
  <c r="E59" i="2"/>
  <c r="Q64" i="2"/>
  <c r="C73" i="2"/>
  <c r="C72" i="2"/>
  <c r="C20" i="2" s="1"/>
  <c r="F59" i="2" l="1"/>
  <c r="G59" i="2" s="1"/>
  <c r="H59" i="2" s="1"/>
  <c r="I59" i="2" s="1"/>
  <c r="J59" i="2" s="1"/>
  <c r="K59" i="2" s="1"/>
  <c r="L59" i="2" s="1"/>
  <c r="M59" i="2" s="1"/>
  <c r="N59" i="2" s="1"/>
  <c r="O59" i="2" s="1"/>
  <c r="P59" i="2" s="1"/>
  <c r="Q59" i="2" s="1"/>
  <c r="R59" i="2" s="1"/>
  <c r="S59" i="2" s="1"/>
  <c r="R65" i="2"/>
  <c r="AA56" i="2"/>
  <c r="Z59" i="2"/>
  <c r="Z65" i="2" s="1"/>
  <c r="T59" i="2" l="1"/>
  <c r="S65" i="2"/>
  <c r="AB56" i="2"/>
  <c r="AA59" i="2"/>
  <c r="AA65" i="2" s="1"/>
  <c r="U59" i="2" l="1"/>
  <c r="T65" i="2"/>
  <c r="AC56" i="2"/>
  <c r="AB59" i="2"/>
  <c r="AB65" i="2" s="1"/>
  <c r="V59" i="2" l="1"/>
  <c r="U65" i="2"/>
  <c r="AD56" i="2"/>
  <c r="AC59" i="2"/>
  <c r="AC65" i="2" s="1"/>
  <c r="W59" i="2" l="1"/>
  <c r="V65" i="2"/>
  <c r="AE56" i="2"/>
  <c r="AD59" i="2"/>
  <c r="AD65" i="2" s="1"/>
  <c r="Q60" i="2"/>
  <c r="P60" i="2"/>
  <c r="P67" i="2" s="1"/>
  <c r="O60" i="2"/>
  <c r="O67" i="2" s="1"/>
  <c r="N60" i="2"/>
  <c r="N67" i="2" s="1"/>
  <c r="M60" i="2"/>
  <c r="M67" i="2" s="1"/>
  <c r="L60" i="2"/>
  <c r="L67" i="2" s="1"/>
  <c r="K60" i="2"/>
  <c r="K67" i="2" s="1"/>
  <c r="J60" i="2"/>
  <c r="J67" i="2" s="1"/>
  <c r="I60" i="2"/>
  <c r="I67" i="2" s="1"/>
  <c r="H60" i="2"/>
  <c r="H67" i="2" s="1"/>
  <c r="G60" i="2"/>
  <c r="G67" i="2" s="1"/>
  <c r="F60" i="2"/>
  <c r="F67" i="2" s="1"/>
  <c r="E60" i="2"/>
  <c r="E67" i="2" s="1"/>
  <c r="D60" i="2"/>
  <c r="D67" i="2" s="1"/>
  <c r="C60" i="2"/>
  <c r="C57" i="2"/>
  <c r="C47" i="2"/>
  <c r="C46" i="2"/>
  <c r="D38" i="2"/>
  <c r="D37" i="2"/>
  <c r="D46" i="2" s="1"/>
  <c r="X59" i="2" l="1"/>
  <c r="W65" i="2"/>
  <c r="E37" i="2"/>
  <c r="E46" i="2" s="1"/>
  <c r="E38" i="2"/>
  <c r="E58" i="2" s="1"/>
  <c r="D58" i="2"/>
  <c r="AF56" i="2"/>
  <c r="AE59" i="2"/>
  <c r="AE65" i="2" s="1"/>
  <c r="D57" i="2"/>
  <c r="C67" i="2"/>
  <c r="C70" i="2"/>
  <c r="C18" i="2" s="1"/>
  <c r="C71" i="2"/>
  <c r="C19" i="2" s="1"/>
  <c r="C21" i="2"/>
  <c r="E47" i="2"/>
  <c r="D47" i="2"/>
  <c r="E57" i="2"/>
  <c r="F38" i="2" l="1"/>
  <c r="F58" i="2" s="1"/>
  <c r="F37" i="2"/>
  <c r="F46" i="2" s="1"/>
  <c r="Y59" i="2"/>
  <c r="Y65" i="2" s="1"/>
  <c r="X65" i="2"/>
  <c r="AG56" i="2"/>
  <c r="AF59" i="2"/>
  <c r="AF65" i="2" s="1"/>
  <c r="C22" i="2"/>
  <c r="B23" i="2" s="1"/>
  <c r="F57" i="2"/>
  <c r="F47" i="2"/>
  <c r="G38" i="2"/>
  <c r="G58" i="2" s="1"/>
  <c r="G37" i="2" l="1"/>
  <c r="G46" i="2" s="1"/>
  <c r="AH56" i="2"/>
  <c r="AG59" i="2"/>
  <c r="AG65" i="2" s="1"/>
  <c r="G57" i="2"/>
  <c r="H38" i="2"/>
  <c r="H58" i="2" s="1"/>
  <c r="G47" i="2"/>
  <c r="H37" i="2" l="1"/>
  <c r="H46" i="2" s="1"/>
  <c r="AI56" i="2"/>
  <c r="AH59" i="2"/>
  <c r="AH65" i="2" s="1"/>
  <c r="I38" i="2"/>
  <c r="I58" i="2" s="1"/>
  <c r="H47" i="2"/>
  <c r="H57" i="2" l="1"/>
  <c r="I37" i="2"/>
  <c r="AJ56" i="2"/>
  <c r="AI59" i="2"/>
  <c r="AI65" i="2" s="1"/>
  <c r="J38" i="2"/>
  <c r="J58" i="2" s="1"/>
  <c r="I47" i="2"/>
  <c r="J37" i="2" l="1"/>
  <c r="I46" i="2"/>
  <c r="I57" i="2"/>
  <c r="AK56" i="2"/>
  <c r="AJ59" i="2"/>
  <c r="AJ65" i="2" s="1"/>
  <c r="J47" i="2"/>
  <c r="K38" i="2"/>
  <c r="K58" i="2" s="1"/>
  <c r="J46" i="2" l="1"/>
  <c r="J57" i="2"/>
  <c r="K37" i="2"/>
  <c r="AL56" i="2"/>
  <c r="AK59" i="2"/>
  <c r="AK65" i="2" s="1"/>
  <c r="L38" i="2"/>
  <c r="L58" i="2" s="1"/>
  <c r="K47" i="2"/>
  <c r="C15" i="2"/>
  <c r="K57" i="2" l="1"/>
  <c r="L37" i="2"/>
  <c r="K46" i="2"/>
  <c r="AM56" i="2"/>
  <c r="AL59" i="2"/>
  <c r="AL65" i="2" s="1"/>
  <c r="M38" i="2"/>
  <c r="M58" i="2" s="1"/>
  <c r="L47" i="2"/>
  <c r="L46" i="2" l="1"/>
  <c r="M37" i="2"/>
  <c r="L57" i="2"/>
  <c r="AN56" i="2"/>
  <c r="AM59" i="2"/>
  <c r="AM65" i="2" s="1"/>
  <c r="N38" i="2"/>
  <c r="N58" i="2" s="1"/>
  <c r="M47" i="2"/>
  <c r="M57" i="2" l="1"/>
  <c r="M46" i="2"/>
  <c r="N37" i="2"/>
  <c r="AO56" i="2"/>
  <c r="AN59" i="2"/>
  <c r="AN65" i="2" s="1"/>
  <c r="N47" i="2"/>
  <c r="O38" i="2"/>
  <c r="O58" i="2" s="1"/>
  <c r="N57" i="2" l="1"/>
  <c r="O37" i="2"/>
  <c r="N46" i="2"/>
  <c r="AP56" i="2"/>
  <c r="AP59" i="2" s="1"/>
  <c r="AP65" i="2" s="1"/>
  <c r="AO59" i="2"/>
  <c r="AO65" i="2" s="1"/>
  <c r="P38" i="2"/>
  <c r="P58" i="2" s="1"/>
  <c r="O47" i="2"/>
  <c r="P37" i="2" l="1"/>
  <c r="O57" i="2"/>
  <c r="O46" i="2"/>
  <c r="Q66" i="2"/>
  <c r="Q67" i="2" s="1"/>
  <c r="Q38" i="2"/>
  <c r="Q58" i="2" s="1"/>
  <c r="P47" i="2"/>
  <c r="P57" i="2" l="1"/>
  <c r="Q37" i="2"/>
  <c r="P46" i="2"/>
  <c r="C74" i="2"/>
  <c r="C24" i="2" s="1"/>
  <c r="Q47" i="2"/>
  <c r="C25" i="2" l="1"/>
  <c r="C27" i="2" s="1"/>
  <c r="Q57" i="2"/>
  <c r="Q46" i="2"/>
  <c r="C76" i="2"/>
  <c r="C75" i="2"/>
  <c r="C30" i="2" l="1"/>
  <c r="C29" i="2"/>
</calcChain>
</file>

<file path=xl/sharedStrings.xml><?xml version="1.0" encoding="utf-8"?>
<sst xmlns="http://schemas.openxmlformats.org/spreadsheetml/2006/main" count="96" uniqueCount="45">
  <si>
    <t>durata de implementarea a investitiei</t>
  </si>
  <si>
    <t>ani</t>
  </si>
  <si>
    <t>durata de viata a investitiei</t>
  </si>
  <si>
    <t>Ipoteze</t>
  </si>
  <si>
    <t>an calendaristic</t>
  </si>
  <si>
    <t>cost total al investitiei</t>
  </si>
  <si>
    <t>lei, fara TVA</t>
  </si>
  <si>
    <t>din care</t>
  </si>
  <si>
    <t>cheltuieli de natura eligibila</t>
  </si>
  <si>
    <t>cheltuieli de natura neeligibila</t>
  </si>
  <si>
    <t>cheltuieli de investitie</t>
  </si>
  <si>
    <t>venituri</t>
  </si>
  <si>
    <r>
      <t xml:space="preserve">Flux de numerar prognozat - Situatie </t>
    </r>
    <r>
      <rPr>
        <b/>
        <u/>
        <sz val="11"/>
        <color theme="1"/>
        <rFont val="Calibri"/>
        <family val="2"/>
        <scheme val="minor"/>
      </rPr>
      <t>fara</t>
    </r>
    <r>
      <rPr>
        <b/>
        <sz val="11"/>
        <color theme="1"/>
        <rFont val="Calibri"/>
        <family val="2"/>
        <scheme val="minor"/>
      </rPr>
      <t xml:space="preserve"> proiectul de investitie</t>
    </r>
  </si>
  <si>
    <r>
      <t xml:space="preserve">Flux de numerar prognozat - Situatie </t>
    </r>
    <r>
      <rPr>
        <b/>
        <u/>
        <sz val="11"/>
        <color theme="1"/>
        <rFont val="Calibri"/>
        <family val="2"/>
        <scheme val="minor"/>
      </rPr>
      <t>cu</t>
    </r>
    <r>
      <rPr>
        <b/>
        <sz val="11"/>
        <color theme="1"/>
        <rFont val="Calibri"/>
        <family val="2"/>
        <scheme val="minor"/>
      </rPr>
      <t xml:space="preserve"> proiectul de investitie</t>
    </r>
  </si>
  <si>
    <t>Flux de numerar prognozat - Efectul proiectului de investitie</t>
  </si>
  <si>
    <t>rata de actualizare</t>
  </si>
  <si>
    <t>actualizat</t>
  </si>
  <si>
    <t>valoare actuala neta a investitiei</t>
  </si>
  <si>
    <t>rata de rentabilitate</t>
  </si>
  <si>
    <t>calcul funding gap</t>
  </si>
  <si>
    <t>venituri, actualizate</t>
  </si>
  <si>
    <t>cheltuieli investitie, actualizate</t>
  </si>
  <si>
    <t>venituri nete, actualizate</t>
  </si>
  <si>
    <t>venituri actualizate - cheltuieli exploatare si intretinere actualizate</t>
  </si>
  <si>
    <t>FEDR</t>
  </si>
  <si>
    <t>Bugetul statului</t>
  </si>
  <si>
    <t>ani de analiza (cf ghid ACB CE 2014)</t>
  </si>
  <si>
    <t>ani de analiza</t>
  </si>
  <si>
    <t>ani de viata a investitiei</t>
  </si>
  <si>
    <t>venit net ultimul an</t>
  </si>
  <si>
    <t>venit net dupa ani de analiza</t>
  </si>
  <si>
    <t>rata de actualizare financiara</t>
  </si>
  <si>
    <t xml:space="preserve">flux de numerar </t>
  </si>
  <si>
    <t>valoarea reziduala a investitiei</t>
  </si>
  <si>
    <t>Dezvoltarea rețelelor inteligente de distribuție a gazelor naturale în vederea creșterii nivelului de flexibilitate, siguranță, eficiență în operare, precum și de integrare a activităților de transport, distribuție și consum final</t>
  </si>
  <si>
    <t>cheltuieli de intretinere</t>
  </si>
  <si>
    <t>cheltuieli de exploatare</t>
  </si>
  <si>
    <t>cheltuieli exploatare, actualizate</t>
  </si>
  <si>
    <t>cheltuieli intretinere, actualizate</t>
  </si>
  <si>
    <t>Proiect supus calcului deficitului de finantare ?</t>
  </si>
  <si>
    <t>investitie minus venituri nete, incl. valoarea reziduala</t>
  </si>
  <si>
    <t>cheltuieli investitie actualizate - (venituri nete actualizate + valoraea reziduala actualizata)</t>
  </si>
  <si>
    <t>rata deficitului de finantare</t>
  </si>
  <si>
    <t>cheltuieli eligibile, cu rata deficitului de finantare</t>
  </si>
  <si>
    <t>a se vedea instructiunile de completare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</si>
</sst>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0" fillId="0" borderId="0" xfId="0" applyNumberFormat="1"/>
    <xf numFmtId="0" fontId="2" fillId="0" borderId="0" xfId="0" applyFont="1" applyFill="1"/>
    <xf numFmtId="3" fontId="1" fillId="0" borderId="0" xfId="0" applyNumberFormat="1" applyFont="1"/>
    <xf numFmtId="0" fontId="4" fillId="0" borderId="0" xfId="0" applyFont="1"/>
    <xf numFmtId="3" fontId="0" fillId="0" borderId="0" xfId="0" applyNumberFormat="1"/>
    <xf numFmtId="9" fontId="0" fillId="0" borderId="0" xfId="0" applyNumberFormat="1"/>
    <xf numFmtId="10" fontId="0" fillId="0" borderId="0" xfId="0" applyNumberFormat="1"/>
    <xf numFmtId="0" fontId="2" fillId="0" borderId="0" xfId="0" applyFont="1"/>
    <xf numFmtId="10" fontId="2" fillId="0" borderId="0" xfId="0" applyNumberFormat="1" applyFont="1"/>
    <xf numFmtId="3" fontId="4" fillId="0" borderId="0" xfId="0" applyNumberFormat="1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6"/>
  <sheetViews>
    <sheetView tabSelected="1" topLeftCell="A22" workbookViewId="0">
      <selection activeCell="E81" sqref="E81"/>
    </sheetView>
  </sheetViews>
  <sheetFormatPr defaultRowHeight="15" x14ac:dyDescent="0.25"/>
  <cols>
    <col min="1" max="1" width="45.85546875" customWidth="1"/>
    <col min="2" max="2" width="10.85546875" customWidth="1"/>
    <col min="3" max="3" width="20.42578125" customWidth="1"/>
    <col min="4" max="4" width="11.28515625" customWidth="1"/>
    <col min="5" max="5" width="11.7109375" customWidth="1"/>
    <col min="6" max="6" width="10.5703125" customWidth="1"/>
    <col min="7" max="7" width="11" customWidth="1"/>
    <col min="8" max="8" width="11.5703125" customWidth="1"/>
    <col min="9" max="9" width="11.140625" customWidth="1"/>
    <col min="10" max="10" width="11.42578125" customWidth="1"/>
    <col min="11" max="11" width="13.7109375" customWidth="1"/>
    <col min="12" max="12" width="11.42578125" customWidth="1"/>
    <col min="13" max="14" width="10.5703125" customWidth="1"/>
    <col min="15" max="15" width="11.5703125" customWidth="1"/>
    <col min="16" max="16" width="10.42578125" customWidth="1"/>
    <col min="17" max="17" width="11.42578125" customWidth="1"/>
    <col min="18" max="18" width="12.5703125" customWidth="1"/>
    <col min="19" max="30" width="9.7109375" bestFit="1" customWidth="1"/>
  </cols>
  <sheetData>
    <row r="1" spans="1:3" x14ac:dyDescent="0.25">
      <c r="A1" s="10" t="s">
        <v>34</v>
      </c>
    </row>
    <row r="3" spans="1:3" x14ac:dyDescent="0.25">
      <c r="A3" s="13" t="s">
        <v>44</v>
      </c>
    </row>
    <row r="5" spans="1:3" x14ac:dyDescent="0.25">
      <c r="A5" s="10" t="s">
        <v>3</v>
      </c>
    </row>
    <row r="6" spans="1:3" x14ac:dyDescent="0.25">
      <c r="A6" t="s">
        <v>0</v>
      </c>
      <c r="B6" s="1">
        <v>3</v>
      </c>
      <c r="C6" t="s">
        <v>1</v>
      </c>
    </row>
    <row r="7" spans="1:3" x14ac:dyDescent="0.25">
      <c r="A7" t="s">
        <v>2</v>
      </c>
      <c r="B7" s="1">
        <v>20</v>
      </c>
      <c r="C7" t="s">
        <v>1</v>
      </c>
    </row>
    <row r="8" spans="1:3" x14ac:dyDescent="0.25">
      <c r="B8" s="1"/>
    </row>
    <row r="9" spans="1:3" x14ac:dyDescent="0.25">
      <c r="A9" t="s">
        <v>26</v>
      </c>
      <c r="B9">
        <v>15</v>
      </c>
      <c r="C9" t="s">
        <v>1</v>
      </c>
    </row>
    <row r="10" spans="1:3" x14ac:dyDescent="0.25">
      <c r="A10" t="s">
        <v>31</v>
      </c>
      <c r="B10" s="8">
        <v>0.04</v>
      </c>
    </row>
    <row r="12" spans="1:3" x14ac:dyDescent="0.25">
      <c r="A12" s="10" t="s">
        <v>5</v>
      </c>
      <c r="B12" t="s">
        <v>6</v>
      </c>
      <c r="C12" s="2">
        <v>50000000</v>
      </c>
    </row>
    <row r="13" spans="1:3" x14ac:dyDescent="0.25">
      <c r="A13" t="s">
        <v>7</v>
      </c>
    </row>
    <row r="14" spans="1:3" x14ac:dyDescent="0.25">
      <c r="A14" t="s">
        <v>8</v>
      </c>
      <c r="B14" t="s">
        <v>6</v>
      </c>
      <c r="C14" s="2">
        <v>48000000</v>
      </c>
    </row>
    <row r="15" spans="1:3" x14ac:dyDescent="0.25">
      <c r="A15" t="s">
        <v>9</v>
      </c>
      <c r="B15" t="s">
        <v>6</v>
      </c>
      <c r="C15" s="3">
        <f>C12-C14</f>
        <v>2000000</v>
      </c>
    </row>
    <row r="17" spans="1:4" x14ac:dyDescent="0.25">
      <c r="A17" s="10" t="s">
        <v>19</v>
      </c>
    </row>
    <row r="18" spans="1:4" x14ac:dyDescent="0.25">
      <c r="A18" t="s">
        <v>21</v>
      </c>
      <c r="B18" t="s">
        <v>6</v>
      </c>
      <c r="C18" s="7">
        <f>C70</f>
        <v>47721893.491124257</v>
      </c>
    </row>
    <row r="19" spans="1:4" x14ac:dyDescent="0.25">
      <c r="A19" t="s">
        <v>37</v>
      </c>
      <c r="B19" t="s">
        <v>6</v>
      </c>
      <c r="C19" s="7">
        <f>C71</f>
        <v>16465060.151126346</v>
      </c>
    </row>
    <row r="20" spans="1:4" x14ac:dyDescent="0.25">
      <c r="A20" t="s">
        <v>38</v>
      </c>
      <c r="B20" t="s">
        <v>6</v>
      </c>
      <c r="C20" s="7">
        <f>C72</f>
        <v>24697590.226689521</v>
      </c>
    </row>
    <row r="21" spans="1:4" x14ac:dyDescent="0.25">
      <c r="A21" t="s">
        <v>20</v>
      </c>
      <c r="B21" t="s">
        <v>6</v>
      </c>
      <c r="C21" s="7">
        <f>C73</f>
        <v>49395180.453379042</v>
      </c>
    </row>
    <row r="22" spans="1:4" x14ac:dyDescent="0.25">
      <c r="A22" t="s">
        <v>22</v>
      </c>
      <c r="B22" t="s">
        <v>6</v>
      </c>
      <c r="C22" s="7">
        <f>C21-C19-C20</f>
        <v>8232530.0755631737</v>
      </c>
      <c r="D22" t="s">
        <v>23</v>
      </c>
    </row>
    <row r="23" spans="1:4" x14ac:dyDescent="0.25">
      <c r="A23" t="s">
        <v>39</v>
      </c>
      <c r="B23" t="str">
        <f>IF(C22&gt;=0,"da","nu")</f>
        <v>da</v>
      </c>
      <c r="C23" s="7"/>
    </row>
    <row r="24" spans="1:4" x14ac:dyDescent="0.25">
      <c r="A24" t="s">
        <v>40</v>
      </c>
      <c r="B24" t="s">
        <v>6</v>
      </c>
      <c r="C24" s="7">
        <f>C18-(C22+C74)</f>
        <v>35445851.315109812</v>
      </c>
      <c r="D24" t="s">
        <v>41</v>
      </c>
    </row>
    <row r="25" spans="1:4" x14ac:dyDescent="0.25">
      <c r="A25" t="s">
        <v>42</v>
      </c>
      <c r="C25" s="11">
        <f>IF(C24&lt;=0,0,IF(C22&gt;=0,C24/C18,1))</f>
        <v>0.74275869463776301</v>
      </c>
    </row>
    <row r="27" spans="1:4" x14ac:dyDescent="0.25">
      <c r="A27" s="10" t="s">
        <v>43</v>
      </c>
      <c r="B27" t="s">
        <v>6</v>
      </c>
      <c r="C27" s="3">
        <f>C14*C25</f>
        <v>35652417.342612624</v>
      </c>
    </row>
    <row r="28" spans="1:4" x14ac:dyDescent="0.25">
      <c r="A28" t="s">
        <v>7</v>
      </c>
    </row>
    <row r="29" spans="1:4" x14ac:dyDescent="0.25">
      <c r="A29" t="s">
        <v>24</v>
      </c>
      <c r="B29" s="8">
        <v>0.85</v>
      </c>
      <c r="C29" s="3">
        <f>C27*B29</f>
        <v>30304554.741220731</v>
      </c>
    </row>
    <row r="30" spans="1:4" x14ac:dyDescent="0.25">
      <c r="A30" t="s">
        <v>25</v>
      </c>
      <c r="B30" s="8">
        <v>0.15</v>
      </c>
      <c r="C30" s="3">
        <f>C27*B30</f>
        <v>5347862.6013918938</v>
      </c>
    </row>
    <row r="35" spans="1:30" x14ac:dyDescent="0.25">
      <c r="A35" s="4" t="s">
        <v>12</v>
      </c>
      <c r="B35" s="4"/>
    </row>
    <row r="37" spans="1:30" x14ac:dyDescent="0.25">
      <c r="A37" t="s">
        <v>27</v>
      </c>
      <c r="C37">
        <v>1</v>
      </c>
      <c r="D37">
        <f>C37+1</f>
        <v>2</v>
      </c>
      <c r="E37">
        <f t="shared" ref="E37:Q38" si="0">D37+1</f>
        <v>3</v>
      </c>
      <c r="F37">
        <f t="shared" si="0"/>
        <v>4</v>
      </c>
      <c r="G37">
        <f t="shared" si="0"/>
        <v>5</v>
      </c>
      <c r="H37">
        <f t="shared" si="0"/>
        <v>6</v>
      </c>
      <c r="I37">
        <f t="shared" si="0"/>
        <v>7</v>
      </c>
      <c r="J37">
        <f t="shared" si="0"/>
        <v>8</v>
      </c>
      <c r="K37">
        <f t="shared" si="0"/>
        <v>9</v>
      </c>
      <c r="L37">
        <f t="shared" si="0"/>
        <v>10</v>
      </c>
      <c r="M37">
        <f t="shared" si="0"/>
        <v>11</v>
      </c>
      <c r="N37">
        <f t="shared" si="0"/>
        <v>12</v>
      </c>
      <c r="O37">
        <f t="shared" si="0"/>
        <v>13</v>
      </c>
      <c r="P37">
        <f t="shared" si="0"/>
        <v>14</v>
      </c>
      <c r="Q37">
        <f t="shared" si="0"/>
        <v>15</v>
      </c>
    </row>
    <row r="38" spans="1:30" x14ac:dyDescent="0.25">
      <c r="A38" t="s">
        <v>4</v>
      </c>
      <c r="C38" s="1">
        <v>2020</v>
      </c>
      <c r="D38">
        <f>C38+1</f>
        <v>2021</v>
      </c>
      <c r="E38">
        <f t="shared" si="0"/>
        <v>2022</v>
      </c>
      <c r="F38">
        <f t="shared" si="0"/>
        <v>2023</v>
      </c>
      <c r="G38">
        <f t="shared" si="0"/>
        <v>2024</v>
      </c>
      <c r="H38">
        <f t="shared" si="0"/>
        <v>2025</v>
      </c>
      <c r="I38">
        <f t="shared" si="0"/>
        <v>2026</v>
      </c>
      <c r="J38">
        <f t="shared" si="0"/>
        <v>2027</v>
      </c>
      <c r="K38">
        <f t="shared" si="0"/>
        <v>2028</v>
      </c>
      <c r="L38">
        <f t="shared" si="0"/>
        <v>2029</v>
      </c>
      <c r="M38">
        <f t="shared" si="0"/>
        <v>2030</v>
      </c>
      <c r="N38">
        <f t="shared" si="0"/>
        <v>2031</v>
      </c>
      <c r="O38">
        <f t="shared" si="0"/>
        <v>2032</v>
      </c>
      <c r="P38">
        <f t="shared" si="0"/>
        <v>2033</v>
      </c>
      <c r="Q38">
        <f t="shared" si="0"/>
        <v>2034</v>
      </c>
    </row>
    <row r="39" spans="1:30" x14ac:dyDescent="0.25">
      <c r="A39" t="s">
        <v>10</v>
      </c>
      <c r="B39" t="s">
        <v>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30" x14ac:dyDescent="0.25">
      <c r="A40" t="s">
        <v>36</v>
      </c>
      <c r="B40" t="s">
        <v>6</v>
      </c>
      <c r="C40" s="5">
        <v>5000000</v>
      </c>
      <c r="D40" s="5">
        <v>5000000</v>
      </c>
      <c r="E40" s="5">
        <v>5000000</v>
      </c>
      <c r="F40" s="5">
        <v>5000000</v>
      </c>
      <c r="G40" s="5">
        <v>5000000</v>
      </c>
      <c r="H40" s="5">
        <v>5000000</v>
      </c>
      <c r="I40" s="5">
        <v>5000000</v>
      </c>
      <c r="J40" s="5">
        <v>5000000</v>
      </c>
      <c r="K40" s="5">
        <v>5000000</v>
      </c>
      <c r="L40" s="5">
        <v>5000000</v>
      </c>
      <c r="M40" s="5">
        <v>5000000</v>
      </c>
      <c r="N40" s="5">
        <v>5000000</v>
      </c>
      <c r="O40" s="5">
        <v>5000000</v>
      </c>
      <c r="P40" s="5">
        <v>5000000</v>
      </c>
      <c r="Q40" s="5">
        <v>5000000</v>
      </c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spans="1:30" x14ac:dyDescent="0.25">
      <c r="A41" t="s">
        <v>35</v>
      </c>
      <c r="B41" t="s">
        <v>6</v>
      </c>
      <c r="C41" s="5">
        <v>5000000</v>
      </c>
      <c r="D41" s="5">
        <v>5000000</v>
      </c>
      <c r="E41" s="5">
        <v>5000000</v>
      </c>
      <c r="F41" s="5">
        <v>5000000</v>
      </c>
      <c r="G41" s="5">
        <v>5000000</v>
      </c>
      <c r="H41" s="5">
        <v>5000000</v>
      </c>
      <c r="I41" s="5">
        <v>5000000</v>
      </c>
      <c r="J41" s="5">
        <v>5000000</v>
      </c>
      <c r="K41" s="5">
        <v>5000000</v>
      </c>
      <c r="L41" s="5">
        <v>5000000</v>
      </c>
      <c r="M41" s="5">
        <v>5000000</v>
      </c>
      <c r="N41" s="5">
        <v>5000000</v>
      </c>
      <c r="O41" s="5">
        <v>5000000</v>
      </c>
      <c r="P41" s="5">
        <v>5000000</v>
      </c>
      <c r="Q41" s="5">
        <v>5000000</v>
      </c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1:30" x14ac:dyDescent="0.25">
      <c r="A42" t="s">
        <v>11</v>
      </c>
      <c r="B42" t="s">
        <v>6</v>
      </c>
      <c r="C42" s="5">
        <v>12000000</v>
      </c>
      <c r="D42" s="5">
        <v>12000000</v>
      </c>
      <c r="E42" s="5">
        <v>12000000</v>
      </c>
      <c r="F42" s="5">
        <v>12000000</v>
      </c>
      <c r="G42" s="5">
        <v>12000000</v>
      </c>
      <c r="H42" s="5">
        <v>12000000</v>
      </c>
      <c r="I42" s="5">
        <v>12000000</v>
      </c>
      <c r="J42" s="5">
        <v>12000000</v>
      </c>
      <c r="K42" s="5">
        <v>12000000</v>
      </c>
      <c r="L42" s="5">
        <v>12000000</v>
      </c>
      <c r="M42" s="5">
        <v>12000000</v>
      </c>
      <c r="N42" s="5">
        <v>12000000</v>
      </c>
      <c r="O42" s="5">
        <v>12000000</v>
      </c>
      <c r="P42" s="5">
        <v>12000000</v>
      </c>
      <c r="Q42" s="5">
        <v>12000000</v>
      </c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5" spans="1:30" x14ac:dyDescent="0.25">
      <c r="A45" s="4" t="s">
        <v>13</v>
      </c>
      <c r="B45" s="4"/>
    </row>
    <row r="46" spans="1:30" x14ac:dyDescent="0.25">
      <c r="A46" t="s">
        <v>27</v>
      </c>
      <c r="C46">
        <f t="shared" ref="C46:Q46" si="1">C37</f>
        <v>1</v>
      </c>
      <c r="D46">
        <f t="shared" si="1"/>
        <v>2</v>
      </c>
      <c r="E46">
        <f t="shared" si="1"/>
        <v>3</v>
      </c>
      <c r="F46">
        <f t="shared" si="1"/>
        <v>4</v>
      </c>
      <c r="G46">
        <f t="shared" si="1"/>
        <v>5</v>
      </c>
      <c r="H46">
        <f t="shared" si="1"/>
        <v>6</v>
      </c>
      <c r="I46">
        <f t="shared" si="1"/>
        <v>7</v>
      </c>
      <c r="J46">
        <f t="shared" si="1"/>
        <v>8</v>
      </c>
      <c r="K46">
        <f t="shared" si="1"/>
        <v>9</v>
      </c>
      <c r="L46">
        <f t="shared" si="1"/>
        <v>10</v>
      </c>
      <c r="M46">
        <f t="shared" si="1"/>
        <v>11</v>
      </c>
      <c r="N46">
        <f t="shared" si="1"/>
        <v>12</v>
      </c>
      <c r="O46">
        <f t="shared" si="1"/>
        <v>13</v>
      </c>
      <c r="P46">
        <f t="shared" si="1"/>
        <v>14</v>
      </c>
      <c r="Q46">
        <f t="shared" si="1"/>
        <v>15</v>
      </c>
    </row>
    <row r="47" spans="1:30" x14ac:dyDescent="0.25">
      <c r="A47" t="s">
        <v>4</v>
      </c>
      <c r="C47" s="6">
        <f t="shared" ref="C47:Q47" si="2">C38</f>
        <v>2020</v>
      </c>
      <c r="D47" s="6">
        <f t="shared" si="2"/>
        <v>2021</v>
      </c>
      <c r="E47" s="6">
        <f t="shared" si="2"/>
        <v>2022</v>
      </c>
      <c r="F47" s="6">
        <f t="shared" si="2"/>
        <v>2023</v>
      </c>
      <c r="G47" s="6">
        <f t="shared" si="2"/>
        <v>2024</v>
      </c>
      <c r="H47" s="6">
        <f t="shared" si="2"/>
        <v>2025</v>
      </c>
      <c r="I47" s="6">
        <f t="shared" si="2"/>
        <v>2026</v>
      </c>
      <c r="J47" s="6">
        <f t="shared" si="2"/>
        <v>2027</v>
      </c>
      <c r="K47" s="6">
        <f t="shared" si="2"/>
        <v>2028</v>
      </c>
      <c r="L47" s="6">
        <f t="shared" si="2"/>
        <v>2029</v>
      </c>
      <c r="M47" s="6">
        <f t="shared" si="2"/>
        <v>2030</v>
      </c>
      <c r="N47" s="6">
        <f t="shared" si="2"/>
        <v>2031</v>
      </c>
      <c r="O47" s="6">
        <f t="shared" si="2"/>
        <v>2032</v>
      </c>
      <c r="P47" s="6">
        <f t="shared" si="2"/>
        <v>2033</v>
      </c>
      <c r="Q47" s="6">
        <f t="shared" si="2"/>
        <v>2034</v>
      </c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  <row r="48" spans="1:30" x14ac:dyDescent="0.25">
      <c r="A48" t="s">
        <v>10</v>
      </c>
      <c r="B48" t="s">
        <v>6</v>
      </c>
      <c r="C48" s="5">
        <v>10000000</v>
      </c>
      <c r="D48" s="5">
        <v>20000000</v>
      </c>
      <c r="E48" s="5">
        <v>20000000</v>
      </c>
    </row>
    <row r="49" spans="1:42" x14ac:dyDescent="0.25">
      <c r="A49" t="s">
        <v>36</v>
      </c>
      <c r="B49" t="s">
        <v>6</v>
      </c>
      <c r="C49" s="5">
        <v>5000000</v>
      </c>
      <c r="D49" s="5">
        <v>5000000</v>
      </c>
      <c r="E49" s="5">
        <v>5000000</v>
      </c>
      <c r="F49" s="5">
        <v>6000000</v>
      </c>
      <c r="G49" s="5">
        <v>7000000</v>
      </c>
      <c r="H49" s="5">
        <v>7000000</v>
      </c>
      <c r="I49" s="5">
        <v>7000000</v>
      </c>
      <c r="J49" s="5">
        <v>7000000</v>
      </c>
      <c r="K49" s="5">
        <v>7000000</v>
      </c>
      <c r="L49" s="5">
        <v>7000000</v>
      </c>
      <c r="M49" s="5">
        <v>7000000</v>
      </c>
      <c r="N49" s="5">
        <v>7000000</v>
      </c>
      <c r="O49" s="5">
        <v>7000000</v>
      </c>
      <c r="P49" s="5">
        <v>7000000</v>
      </c>
      <c r="Q49" s="5">
        <v>7000000</v>
      </c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spans="1:42" x14ac:dyDescent="0.25">
      <c r="A50" t="s">
        <v>35</v>
      </c>
      <c r="B50" t="s">
        <v>6</v>
      </c>
      <c r="C50" s="5">
        <v>5000000</v>
      </c>
      <c r="D50" s="5">
        <v>5000000</v>
      </c>
      <c r="E50" s="5">
        <v>5000000</v>
      </c>
      <c r="F50" s="5">
        <v>6500000</v>
      </c>
      <c r="G50" s="5">
        <v>8000000</v>
      </c>
      <c r="H50" s="5">
        <v>8000000</v>
      </c>
      <c r="I50" s="5">
        <v>8000000</v>
      </c>
      <c r="J50" s="5">
        <v>8000000</v>
      </c>
      <c r="K50" s="5">
        <v>8000000</v>
      </c>
      <c r="L50" s="5">
        <v>8000000</v>
      </c>
      <c r="M50" s="5">
        <v>8000000</v>
      </c>
      <c r="N50" s="5">
        <v>8000000</v>
      </c>
      <c r="O50" s="5">
        <v>8000000</v>
      </c>
      <c r="P50" s="5">
        <v>8000000</v>
      </c>
      <c r="Q50" s="5">
        <v>8000000</v>
      </c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spans="1:42" x14ac:dyDescent="0.25">
      <c r="A51" t="s">
        <v>11</v>
      </c>
      <c r="B51" t="s">
        <v>6</v>
      </c>
      <c r="C51" s="5">
        <v>12000000</v>
      </c>
      <c r="D51" s="5">
        <v>12000000</v>
      </c>
      <c r="E51" s="5">
        <v>12000000</v>
      </c>
      <c r="F51" s="5">
        <v>15000000</v>
      </c>
      <c r="G51" s="5">
        <v>18000000</v>
      </c>
      <c r="H51" s="5">
        <v>18000000</v>
      </c>
      <c r="I51" s="5">
        <v>18000000</v>
      </c>
      <c r="J51" s="5">
        <v>18000000</v>
      </c>
      <c r="K51" s="5">
        <v>18000000</v>
      </c>
      <c r="L51" s="5">
        <v>18000000</v>
      </c>
      <c r="M51" s="5">
        <v>18000000</v>
      </c>
      <c r="N51" s="5">
        <v>18000000</v>
      </c>
      <c r="O51" s="5">
        <v>18000000</v>
      </c>
      <c r="P51" s="5">
        <v>18000000</v>
      </c>
      <c r="Q51" s="5">
        <v>18000000</v>
      </c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3" spans="1:42" x14ac:dyDescent="0.25">
      <c r="A53" s="4" t="s">
        <v>14</v>
      </c>
    </row>
    <row r="54" spans="1:42" x14ac:dyDescent="0.25">
      <c r="A54" s="4"/>
    </row>
    <row r="55" spans="1:42" x14ac:dyDescent="0.25">
      <c r="A55" s="4"/>
    </row>
    <row r="56" spans="1:42" x14ac:dyDescent="0.25">
      <c r="A56" t="s">
        <v>1</v>
      </c>
      <c r="C56">
        <f>1</f>
        <v>1</v>
      </c>
      <c r="D56">
        <f>C56+1</f>
        <v>2</v>
      </c>
      <c r="E56">
        <f t="shared" ref="E56:AP56" si="3">D56+1</f>
        <v>3</v>
      </c>
      <c r="F56">
        <f t="shared" si="3"/>
        <v>4</v>
      </c>
      <c r="G56">
        <f t="shared" si="3"/>
        <v>5</v>
      </c>
      <c r="H56">
        <f t="shared" si="3"/>
        <v>6</v>
      </c>
      <c r="I56">
        <f t="shared" si="3"/>
        <v>7</v>
      </c>
      <c r="J56">
        <f t="shared" si="3"/>
        <v>8</v>
      </c>
      <c r="K56">
        <f t="shared" si="3"/>
        <v>9</v>
      </c>
      <c r="L56">
        <f t="shared" si="3"/>
        <v>10</v>
      </c>
      <c r="M56">
        <f t="shared" si="3"/>
        <v>11</v>
      </c>
      <c r="N56">
        <f t="shared" si="3"/>
        <v>12</v>
      </c>
      <c r="O56">
        <f t="shared" si="3"/>
        <v>13</v>
      </c>
      <c r="P56">
        <f t="shared" si="3"/>
        <v>14</v>
      </c>
      <c r="Q56">
        <f t="shared" si="3"/>
        <v>15</v>
      </c>
      <c r="R56">
        <f t="shared" si="3"/>
        <v>16</v>
      </c>
      <c r="S56">
        <f t="shared" si="3"/>
        <v>17</v>
      </c>
      <c r="T56">
        <f t="shared" si="3"/>
        <v>18</v>
      </c>
      <c r="U56">
        <f t="shared" si="3"/>
        <v>19</v>
      </c>
      <c r="V56">
        <f t="shared" si="3"/>
        <v>20</v>
      </c>
      <c r="W56">
        <f t="shared" si="3"/>
        <v>21</v>
      </c>
      <c r="X56">
        <f t="shared" si="3"/>
        <v>22</v>
      </c>
      <c r="Y56">
        <f t="shared" si="3"/>
        <v>23</v>
      </c>
      <c r="Z56">
        <f t="shared" si="3"/>
        <v>24</v>
      </c>
      <c r="AA56">
        <f t="shared" si="3"/>
        <v>25</v>
      </c>
      <c r="AB56">
        <f t="shared" si="3"/>
        <v>26</v>
      </c>
      <c r="AC56">
        <f t="shared" si="3"/>
        <v>27</v>
      </c>
      <c r="AD56">
        <f t="shared" si="3"/>
        <v>28</v>
      </c>
      <c r="AE56">
        <f t="shared" si="3"/>
        <v>29</v>
      </c>
      <c r="AF56">
        <f t="shared" si="3"/>
        <v>30</v>
      </c>
      <c r="AG56">
        <f t="shared" si="3"/>
        <v>31</v>
      </c>
      <c r="AH56">
        <f t="shared" si="3"/>
        <v>32</v>
      </c>
      <c r="AI56">
        <f t="shared" si="3"/>
        <v>33</v>
      </c>
      <c r="AJ56">
        <f t="shared" si="3"/>
        <v>34</v>
      </c>
      <c r="AK56">
        <f t="shared" si="3"/>
        <v>35</v>
      </c>
      <c r="AL56">
        <f t="shared" si="3"/>
        <v>36</v>
      </c>
      <c r="AM56">
        <f t="shared" si="3"/>
        <v>37</v>
      </c>
      <c r="AN56">
        <f t="shared" si="3"/>
        <v>38</v>
      </c>
      <c r="AO56">
        <f t="shared" si="3"/>
        <v>39</v>
      </c>
      <c r="AP56">
        <f t="shared" si="3"/>
        <v>40</v>
      </c>
    </row>
    <row r="57" spans="1:42" x14ac:dyDescent="0.25">
      <c r="A57" t="s">
        <v>27</v>
      </c>
      <c r="C57">
        <f t="shared" ref="C57:Q57" si="4">C37</f>
        <v>1</v>
      </c>
      <c r="D57">
        <f t="shared" si="4"/>
        <v>2</v>
      </c>
      <c r="E57">
        <f t="shared" si="4"/>
        <v>3</v>
      </c>
      <c r="F57">
        <f t="shared" si="4"/>
        <v>4</v>
      </c>
      <c r="G57">
        <f t="shared" si="4"/>
        <v>5</v>
      </c>
      <c r="H57">
        <f t="shared" si="4"/>
        <v>6</v>
      </c>
      <c r="I57">
        <f t="shared" si="4"/>
        <v>7</v>
      </c>
      <c r="J57">
        <f t="shared" si="4"/>
        <v>8</v>
      </c>
      <c r="K57">
        <f t="shared" si="4"/>
        <v>9</v>
      </c>
      <c r="L57">
        <f t="shared" si="4"/>
        <v>10</v>
      </c>
      <c r="M57">
        <f t="shared" si="4"/>
        <v>11</v>
      </c>
      <c r="N57">
        <f t="shared" si="4"/>
        <v>12</v>
      </c>
      <c r="O57">
        <f t="shared" si="4"/>
        <v>13</v>
      </c>
      <c r="P57">
        <f t="shared" si="4"/>
        <v>14</v>
      </c>
      <c r="Q57">
        <f t="shared" si="4"/>
        <v>15</v>
      </c>
    </row>
    <row r="58" spans="1:42" x14ac:dyDescent="0.25">
      <c r="A58" t="s">
        <v>4</v>
      </c>
      <c r="C58" s="6">
        <f>C38</f>
        <v>2020</v>
      </c>
      <c r="D58" s="6">
        <f t="shared" ref="D58:Q58" si="5">D38</f>
        <v>2021</v>
      </c>
      <c r="E58" s="6">
        <f t="shared" si="5"/>
        <v>2022</v>
      </c>
      <c r="F58" s="6">
        <f t="shared" si="5"/>
        <v>2023</v>
      </c>
      <c r="G58" s="6">
        <f t="shared" si="5"/>
        <v>2024</v>
      </c>
      <c r="H58" s="6">
        <f t="shared" si="5"/>
        <v>2025</v>
      </c>
      <c r="I58" s="6">
        <f t="shared" si="5"/>
        <v>2026</v>
      </c>
      <c r="J58" s="6">
        <f t="shared" si="5"/>
        <v>2027</v>
      </c>
      <c r="K58" s="6">
        <f t="shared" si="5"/>
        <v>2028</v>
      </c>
      <c r="L58" s="6">
        <f t="shared" si="5"/>
        <v>2029</v>
      </c>
      <c r="M58" s="6">
        <f t="shared" si="5"/>
        <v>2030</v>
      </c>
      <c r="N58" s="6">
        <f t="shared" si="5"/>
        <v>2031</v>
      </c>
      <c r="O58" s="6">
        <f t="shared" si="5"/>
        <v>2032</v>
      </c>
      <c r="P58" s="6">
        <f t="shared" si="5"/>
        <v>2033</v>
      </c>
      <c r="Q58" s="6">
        <f t="shared" si="5"/>
        <v>2034</v>
      </c>
    </row>
    <row r="59" spans="1:42" x14ac:dyDescent="0.25">
      <c r="A59" t="s">
        <v>28</v>
      </c>
      <c r="C59" s="6">
        <f>IF(AND(C56&gt;$B$6,C56&lt;=$B$6+$B$7),B59+1,0)</f>
        <v>0</v>
      </c>
      <c r="D59" s="6">
        <f t="shared" ref="D59:AP59" si="6">IF(AND(D56&gt;$B$6,D56&lt;=$B$6+$B$7),C59+1,0)</f>
        <v>0</v>
      </c>
      <c r="E59" s="6">
        <f t="shared" si="6"/>
        <v>0</v>
      </c>
      <c r="F59" s="6">
        <f t="shared" si="6"/>
        <v>1</v>
      </c>
      <c r="G59" s="6">
        <f t="shared" si="6"/>
        <v>2</v>
      </c>
      <c r="H59" s="6">
        <f t="shared" si="6"/>
        <v>3</v>
      </c>
      <c r="I59" s="6">
        <f t="shared" si="6"/>
        <v>4</v>
      </c>
      <c r="J59" s="6">
        <f t="shared" si="6"/>
        <v>5</v>
      </c>
      <c r="K59" s="6">
        <f t="shared" si="6"/>
        <v>6</v>
      </c>
      <c r="L59" s="6">
        <f t="shared" si="6"/>
        <v>7</v>
      </c>
      <c r="M59" s="6">
        <f t="shared" si="6"/>
        <v>8</v>
      </c>
      <c r="N59" s="6">
        <f t="shared" si="6"/>
        <v>9</v>
      </c>
      <c r="O59" s="6">
        <f t="shared" si="6"/>
        <v>10</v>
      </c>
      <c r="P59" s="6">
        <f t="shared" si="6"/>
        <v>11</v>
      </c>
      <c r="Q59" s="6">
        <f t="shared" si="6"/>
        <v>12</v>
      </c>
      <c r="R59" s="6">
        <f t="shared" si="6"/>
        <v>13</v>
      </c>
      <c r="S59" s="6">
        <f t="shared" si="6"/>
        <v>14</v>
      </c>
      <c r="T59" s="6">
        <f t="shared" si="6"/>
        <v>15</v>
      </c>
      <c r="U59" s="6">
        <f t="shared" si="6"/>
        <v>16</v>
      </c>
      <c r="V59" s="6">
        <f t="shared" si="6"/>
        <v>17</v>
      </c>
      <c r="W59" s="6">
        <f t="shared" si="6"/>
        <v>18</v>
      </c>
      <c r="X59" s="6">
        <f t="shared" si="6"/>
        <v>19</v>
      </c>
      <c r="Y59" s="6">
        <f t="shared" si="6"/>
        <v>20</v>
      </c>
      <c r="Z59" s="6">
        <f t="shared" si="6"/>
        <v>0</v>
      </c>
      <c r="AA59" s="6">
        <f t="shared" si="6"/>
        <v>0</v>
      </c>
      <c r="AB59" s="6">
        <f t="shared" si="6"/>
        <v>0</v>
      </c>
      <c r="AC59" s="6">
        <f t="shared" si="6"/>
        <v>0</v>
      </c>
      <c r="AD59" s="6">
        <f t="shared" si="6"/>
        <v>0</v>
      </c>
      <c r="AE59" s="6">
        <f t="shared" si="6"/>
        <v>0</v>
      </c>
      <c r="AF59" s="6">
        <f t="shared" si="6"/>
        <v>0</v>
      </c>
      <c r="AG59" s="6">
        <f t="shared" si="6"/>
        <v>0</v>
      </c>
      <c r="AH59" s="6">
        <f t="shared" si="6"/>
        <v>0</v>
      </c>
      <c r="AI59" s="6">
        <f t="shared" si="6"/>
        <v>0</v>
      </c>
      <c r="AJ59" s="6">
        <f t="shared" si="6"/>
        <v>0</v>
      </c>
      <c r="AK59" s="6">
        <f t="shared" si="6"/>
        <v>0</v>
      </c>
      <c r="AL59" s="6">
        <f t="shared" si="6"/>
        <v>0</v>
      </c>
      <c r="AM59" s="6">
        <f t="shared" si="6"/>
        <v>0</v>
      </c>
      <c r="AN59" s="6">
        <f t="shared" si="6"/>
        <v>0</v>
      </c>
      <c r="AO59" s="6">
        <f t="shared" si="6"/>
        <v>0</v>
      </c>
      <c r="AP59" s="6">
        <f t="shared" si="6"/>
        <v>0</v>
      </c>
    </row>
    <row r="60" spans="1:42" x14ac:dyDescent="0.25">
      <c r="A60" t="s">
        <v>10</v>
      </c>
      <c r="B60" t="s">
        <v>6</v>
      </c>
      <c r="C60" s="7">
        <f t="shared" ref="C60:Q60" si="7">C48-C39</f>
        <v>10000000</v>
      </c>
      <c r="D60" s="7">
        <f t="shared" si="7"/>
        <v>20000000</v>
      </c>
      <c r="E60" s="7">
        <f t="shared" si="7"/>
        <v>20000000</v>
      </c>
      <c r="F60" s="7">
        <f t="shared" si="7"/>
        <v>0</v>
      </c>
      <c r="G60" s="7">
        <f t="shared" si="7"/>
        <v>0</v>
      </c>
      <c r="H60" s="7">
        <f t="shared" si="7"/>
        <v>0</v>
      </c>
      <c r="I60" s="7">
        <f t="shared" si="7"/>
        <v>0</v>
      </c>
      <c r="J60" s="7">
        <f t="shared" si="7"/>
        <v>0</v>
      </c>
      <c r="K60" s="7">
        <f t="shared" si="7"/>
        <v>0</v>
      </c>
      <c r="L60" s="7">
        <f t="shared" si="7"/>
        <v>0</v>
      </c>
      <c r="M60" s="7">
        <f t="shared" si="7"/>
        <v>0</v>
      </c>
      <c r="N60" s="7">
        <f t="shared" si="7"/>
        <v>0</v>
      </c>
      <c r="O60" s="7">
        <f t="shared" si="7"/>
        <v>0</v>
      </c>
      <c r="P60" s="7">
        <f t="shared" si="7"/>
        <v>0</v>
      </c>
      <c r="Q60" s="7">
        <f t="shared" si="7"/>
        <v>0</v>
      </c>
      <c r="R60" s="12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</row>
    <row r="61" spans="1:42" x14ac:dyDescent="0.25">
      <c r="A61" t="s">
        <v>36</v>
      </c>
      <c r="B61" t="s">
        <v>6</v>
      </c>
      <c r="C61" s="7">
        <f t="shared" ref="C61:Q61" si="8">C49-C40</f>
        <v>0</v>
      </c>
      <c r="D61" s="7">
        <f t="shared" si="8"/>
        <v>0</v>
      </c>
      <c r="E61" s="7">
        <f t="shared" si="8"/>
        <v>0</v>
      </c>
      <c r="F61" s="7">
        <f t="shared" si="8"/>
        <v>1000000</v>
      </c>
      <c r="G61" s="7">
        <f t="shared" si="8"/>
        <v>2000000</v>
      </c>
      <c r="H61" s="7">
        <f t="shared" si="8"/>
        <v>2000000</v>
      </c>
      <c r="I61" s="7">
        <f t="shared" si="8"/>
        <v>2000000</v>
      </c>
      <c r="J61" s="7">
        <f t="shared" si="8"/>
        <v>2000000</v>
      </c>
      <c r="K61" s="7">
        <f t="shared" si="8"/>
        <v>2000000</v>
      </c>
      <c r="L61" s="7">
        <f t="shared" si="8"/>
        <v>2000000</v>
      </c>
      <c r="M61" s="7">
        <f t="shared" si="8"/>
        <v>2000000</v>
      </c>
      <c r="N61" s="7">
        <f t="shared" si="8"/>
        <v>2000000</v>
      </c>
      <c r="O61" s="7">
        <f t="shared" si="8"/>
        <v>2000000</v>
      </c>
      <c r="P61" s="7">
        <f t="shared" si="8"/>
        <v>2000000</v>
      </c>
      <c r="Q61" s="7">
        <f t="shared" si="8"/>
        <v>2000000</v>
      </c>
      <c r="R61" s="12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</row>
    <row r="62" spans="1:42" x14ac:dyDescent="0.25">
      <c r="A62" t="s">
        <v>35</v>
      </c>
      <c r="B62" t="s">
        <v>6</v>
      </c>
      <c r="C62" s="7">
        <f t="shared" ref="C62:Q62" si="9">C50-C41</f>
        <v>0</v>
      </c>
      <c r="D62" s="7">
        <f t="shared" si="9"/>
        <v>0</v>
      </c>
      <c r="E62" s="7">
        <f t="shared" si="9"/>
        <v>0</v>
      </c>
      <c r="F62" s="7">
        <f t="shared" si="9"/>
        <v>1500000</v>
      </c>
      <c r="G62" s="7">
        <f t="shared" si="9"/>
        <v>3000000</v>
      </c>
      <c r="H62" s="7">
        <f t="shared" si="9"/>
        <v>3000000</v>
      </c>
      <c r="I62" s="7">
        <f t="shared" si="9"/>
        <v>3000000</v>
      </c>
      <c r="J62" s="7">
        <f t="shared" si="9"/>
        <v>3000000</v>
      </c>
      <c r="K62" s="7">
        <f t="shared" si="9"/>
        <v>3000000</v>
      </c>
      <c r="L62" s="7">
        <f t="shared" si="9"/>
        <v>3000000</v>
      </c>
      <c r="M62" s="7">
        <f t="shared" si="9"/>
        <v>3000000</v>
      </c>
      <c r="N62" s="7">
        <f t="shared" si="9"/>
        <v>3000000</v>
      </c>
      <c r="O62" s="7">
        <f t="shared" si="9"/>
        <v>3000000</v>
      </c>
      <c r="P62" s="7">
        <f t="shared" si="9"/>
        <v>3000000</v>
      </c>
      <c r="Q62" s="7">
        <f t="shared" si="9"/>
        <v>3000000</v>
      </c>
      <c r="R62" s="12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</row>
    <row r="63" spans="1:42" x14ac:dyDescent="0.25">
      <c r="A63" t="s">
        <v>11</v>
      </c>
      <c r="B63" t="s">
        <v>6</v>
      </c>
      <c r="C63" s="7">
        <f t="shared" ref="C63:Q63" si="10">C51-C42</f>
        <v>0</v>
      </c>
      <c r="D63" s="7">
        <f t="shared" si="10"/>
        <v>0</v>
      </c>
      <c r="E63" s="7">
        <f t="shared" si="10"/>
        <v>0</v>
      </c>
      <c r="F63" s="7">
        <f t="shared" si="10"/>
        <v>3000000</v>
      </c>
      <c r="G63" s="7">
        <f t="shared" si="10"/>
        <v>6000000</v>
      </c>
      <c r="H63" s="7">
        <f t="shared" si="10"/>
        <v>6000000</v>
      </c>
      <c r="I63" s="7">
        <f t="shared" si="10"/>
        <v>6000000</v>
      </c>
      <c r="J63" s="7">
        <f t="shared" si="10"/>
        <v>6000000</v>
      </c>
      <c r="K63" s="7">
        <f t="shared" si="10"/>
        <v>6000000</v>
      </c>
      <c r="L63" s="7">
        <f t="shared" si="10"/>
        <v>6000000</v>
      </c>
      <c r="M63" s="7">
        <f t="shared" si="10"/>
        <v>6000000</v>
      </c>
      <c r="N63" s="7">
        <f t="shared" si="10"/>
        <v>6000000</v>
      </c>
      <c r="O63" s="7">
        <f t="shared" si="10"/>
        <v>6000000</v>
      </c>
      <c r="P63" s="7">
        <f t="shared" si="10"/>
        <v>6000000</v>
      </c>
      <c r="Q63" s="7">
        <f t="shared" si="10"/>
        <v>6000000</v>
      </c>
      <c r="R63" s="12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</row>
    <row r="64" spans="1:42" x14ac:dyDescent="0.25">
      <c r="A64" t="s">
        <v>29</v>
      </c>
      <c r="B64" t="s">
        <v>6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>
        <f>Q63-Q61-SUM(M62:Q62)/5</f>
        <v>1000000</v>
      </c>
      <c r="R64" s="12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</row>
    <row r="65" spans="1:42" x14ac:dyDescent="0.25">
      <c r="A65" t="s">
        <v>30</v>
      </c>
      <c r="B65" t="s">
        <v>6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12">
        <f t="shared" ref="R65:AP65" si="11">IF(AND(R59&lt;&gt;0,R59&lt;=$B$7),$Q$64,"")</f>
        <v>1000000</v>
      </c>
      <c r="S65" s="12">
        <f t="shared" si="11"/>
        <v>1000000</v>
      </c>
      <c r="T65" s="12">
        <f t="shared" si="11"/>
        <v>1000000</v>
      </c>
      <c r="U65" s="12">
        <f t="shared" si="11"/>
        <v>1000000</v>
      </c>
      <c r="V65" s="12">
        <f t="shared" si="11"/>
        <v>1000000</v>
      </c>
      <c r="W65" s="12">
        <f t="shared" si="11"/>
        <v>1000000</v>
      </c>
      <c r="X65" s="12">
        <f t="shared" si="11"/>
        <v>1000000</v>
      </c>
      <c r="Y65" s="12">
        <f t="shared" si="11"/>
        <v>1000000</v>
      </c>
      <c r="Z65" s="12" t="str">
        <f t="shared" si="11"/>
        <v/>
      </c>
      <c r="AA65" s="12" t="str">
        <f t="shared" si="11"/>
        <v/>
      </c>
      <c r="AB65" s="12" t="str">
        <f t="shared" si="11"/>
        <v/>
      </c>
      <c r="AC65" s="12" t="str">
        <f t="shared" si="11"/>
        <v/>
      </c>
      <c r="AD65" s="12" t="str">
        <f t="shared" si="11"/>
        <v/>
      </c>
      <c r="AE65" s="12" t="str">
        <f t="shared" si="11"/>
        <v/>
      </c>
      <c r="AF65" s="12" t="str">
        <f t="shared" si="11"/>
        <v/>
      </c>
      <c r="AG65" s="12" t="str">
        <f t="shared" si="11"/>
        <v/>
      </c>
      <c r="AH65" s="12" t="str">
        <f t="shared" si="11"/>
        <v/>
      </c>
      <c r="AI65" s="12" t="str">
        <f t="shared" si="11"/>
        <v/>
      </c>
      <c r="AJ65" s="12" t="str">
        <f t="shared" si="11"/>
        <v/>
      </c>
      <c r="AK65" s="12" t="str">
        <f t="shared" si="11"/>
        <v/>
      </c>
      <c r="AL65" s="12" t="str">
        <f t="shared" si="11"/>
        <v/>
      </c>
      <c r="AM65" s="12" t="str">
        <f t="shared" si="11"/>
        <v/>
      </c>
      <c r="AN65" s="12" t="str">
        <f t="shared" si="11"/>
        <v/>
      </c>
      <c r="AO65" s="12" t="str">
        <f t="shared" si="11"/>
        <v/>
      </c>
      <c r="AP65" s="12" t="str">
        <f t="shared" si="11"/>
        <v/>
      </c>
    </row>
    <row r="66" spans="1:42" x14ac:dyDescent="0.25">
      <c r="A66" t="s">
        <v>33</v>
      </c>
      <c r="B66" t="s">
        <v>6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12">
        <f>R65+NPV($B$10,S65:AP65)</f>
        <v>7002054.6699484149</v>
      </c>
      <c r="R66" s="12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</row>
    <row r="67" spans="1:42" x14ac:dyDescent="0.25">
      <c r="A67" t="s">
        <v>32</v>
      </c>
      <c r="B67" t="s">
        <v>6</v>
      </c>
      <c r="C67" s="7">
        <f t="shared" ref="C67:Q67" si="12">-C60-C61-C62+C63+C66</f>
        <v>-10000000</v>
      </c>
      <c r="D67" s="7">
        <f t="shared" si="12"/>
        <v>-20000000</v>
      </c>
      <c r="E67" s="7">
        <f t="shared" si="12"/>
        <v>-20000000</v>
      </c>
      <c r="F67" s="7">
        <f t="shared" si="12"/>
        <v>500000</v>
      </c>
      <c r="G67" s="7">
        <f t="shared" si="12"/>
        <v>1000000</v>
      </c>
      <c r="H67" s="7">
        <f t="shared" si="12"/>
        <v>1000000</v>
      </c>
      <c r="I67" s="7">
        <f t="shared" si="12"/>
        <v>1000000</v>
      </c>
      <c r="J67" s="7">
        <f t="shared" si="12"/>
        <v>1000000</v>
      </c>
      <c r="K67" s="7">
        <f t="shared" si="12"/>
        <v>1000000</v>
      </c>
      <c r="L67" s="7">
        <f t="shared" si="12"/>
        <v>1000000</v>
      </c>
      <c r="M67" s="7">
        <f t="shared" si="12"/>
        <v>1000000</v>
      </c>
      <c r="N67" s="7">
        <f t="shared" si="12"/>
        <v>1000000</v>
      </c>
      <c r="O67" s="7">
        <f t="shared" si="12"/>
        <v>1000000</v>
      </c>
      <c r="P67" s="7">
        <f t="shared" si="12"/>
        <v>1000000</v>
      </c>
      <c r="Q67" s="7">
        <f t="shared" si="12"/>
        <v>8002054.6699484149</v>
      </c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</row>
    <row r="69" spans="1:42" x14ac:dyDescent="0.25">
      <c r="A69" t="s">
        <v>15</v>
      </c>
      <c r="B69" s="8">
        <f>B10</f>
        <v>0.04</v>
      </c>
    </row>
    <row r="70" spans="1:42" x14ac:dyDescent="0.25">
      <c r="A70" t="s">
        <v>10</v>
      </c>
      <c r="B70" t="s">
        <v>16</v>
      </c>
      <c r="C70" s="7">
        <f>C60+NPV($B$69,D60:Q60)</f>
        <v>47721893.491124257</v>
      </c>
    </row>
    <row r="71" spans="1:42" x14ac:dyDescent="0.25">
      <c r="A71" t="s">
        <v>36</v>
      </c>
      <c r="B71" t="s">
        <v>16</v>
      </c>
      <c r="C71" s="7">
        <f>C61+NPV($B$69,D61:Q61)</f>
        <v>16465060.151126346</v>
      </c>
    </row>
    <row r="72" spans="1:42" x14ac:dyDescent="0.25">
      <c r="A72" t="s">
        <v>35</v>
      </c>
      <c r="B72" t="s">
        <v>16</v>
      </c>
      <c r="C72" s="7">
        <f>C62+NPV($B$69,D62:Q62)</f>
        <v>24697590.226689521</v>
      </c>
    </row>
    <row r="73" spans="1:42" x14ac:dyDescent="0.25">
      <c r="A73" t="s">
        <v>11</v>
      </c>
      <c r="B73" t="s">
        <v>16</v>
      </c>
      <c r="C73" s="7">
        <f>C63+NPV($B$69,D63:Q63)</f>
        <v>49395180.453379042</v>
      </c>
    </row>
    <row r="74" spans="1:42" x14ac:dyDescent="0.25">
      <c r="A74" t="s">
        <v>33</v>
      </c>
      <c r="B74" t="s">
        <v>16</v>
      </c>
      <c r="C74" s="7">
        <f>C66+NPV($B$69,D66:Q66)</f>
        <v>4043512.1004512729</v>
      </c>
    </row>
    <row r="75" spans="1:42" x14ac:dyDescent="0.25">
      <c r="A75" t="s">
        <v>17</v>
      </c>
      <c r="B75" t="s">
        <v>16</v>
      </c>
      <c r="C75" s="7">
        <f>C67+NPV($B$69,D67:Q67)</f>
        <v>-35445851.315109812</v>
      </c>
      <c r="D75" s="7"/>
    </row>
    <row r="76" spans="1:42" x14ac:dyDescent="0.25">
      <c r="A76" t="s">
        <v>18</v>
      </c>
      <c r="C76" s="9">
        <f>IRR(C67:Q67)</f>
        <v>-9.3716750576547159E-2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 CALCUL FUNDING GAP</vt:lpstr>
    </vt:vector>
  </TitlesOfParts>
  <Company>European Investment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GRESSIER Alexis</dc:creator>
  <cp:lastModifiedBy>Traian Moisa</cp:lastModifiedBy>
  <dcterms:created xsi:type="dcterms:W3CDTF">2020-06-05T06:59:42Z</dcterms:created>
  <dcterms:modified xsi:type="dcterms:W3CDTF">2020-08-13T11:13:35Z</dcterms:modified>
</cp:coreProperties>
</file>